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30" windowWidth="10725" windowHeight="6120" activeTab="0"/>
  </bookViews>
  <sheets>
    <sheet name="INFO" sheetId="1" r:id="rId1"/>
    <sheet name="Investment Optimization" sheetId="2" r:id="rId2"/>
    <sheet name="Correlation Matrix" sheetId="3" r:id="rId3"/>
    <sheet name="Risk of the Portfolio" sheetId="4" state="hidden" r:id="rId4"/>
  </sheets>
  <definedNames>
    <definedName name="METIN">'Correlation Matrix'!$A$1</definedName>
    <definedName name="METIN_KILIC">'INFO'!$A$1</definedName>
    <definedName name="solver_adj" localSheetId="1" hidden="1">'Investment Optimization'!$G$5:$G$12</definedName>
    <definedName name="solver_cvg" localSheetId="1" hidden="1">0.001</definedName>
    <definedName name="solver_drv" localSheetId="1" hidden="1">1</definedName>
    <definedName name="solver_est" localSheetId="1" hidden="1">1</definedName>
    <definedName name="solver_itr" localSheetId="1" hidden="1">100</definedName>
    <definedName name="solver_lhs1" localSheetId="1" hidden="1">'Investment Optimization'!$E$16</definedName>
    <definedName name="solver_lhs2" localSheetId="1" hidden="1">'Investment Optimization'!$G$5:$G$12</definedName>
    <definedName name="solver_lhs3" localSheetId="1" hidden="1">'Investment Optimization'!$E$16</definedName>
    <definedName name="solver_lhs4" localSheetId="1" hidden="1">'Investment Optimization'!$G$5:$G$12</definedName>
    <definedName name="solver_lhs5" localSheetId="1" hidden="1">'Investment Optimization'!$E$16</definedName>
    <definedName name="solver_lhs6" localSheetId="1" hidden="1">'Investment Optimization'!$G$5:$G$12</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'Investment Optimization'!$E$20</definedName>
    <definedName name="solver_pre" localSheetId="1" hidden="1">0.000001</definedName>
    <definedName name="solver_rel1" localSheetId="1" hidden="1">3</definedName>
    <definedName name="solver_rel2" localSheetId="1" hidden="1">5</definedName>
    <definedName name="solver_rel3" localSheetId="1" hidden="1">3</definedName>
    <definedName name="solver_rel4" localSheetId="1" hidden="1">5</definedName>
    <definedName name="solver_rel5" localSheetId="1" hidden="1">3</definedName>
    <definedName name="solver_rel6" localSheetId="1" hidden="1">5</definedName>
    <definedName name="solver_rhs1" localSheetId="1" hidden="1">0</definedName>
    <definedName name="solver_rhs2" localSheetId="1" hidden="1">'Investment Optimization'!$L$5:$L$12</definedName>
    <definedName name="solver_rhs3" localSheetId="1" hidden="1">0</definedName>
    <definedName name="solver_rhs4" localSheetId="1" hidden="1">binary</definedName>
    <definedName name="solver_rhs5" localSheetId="1" hidden="1">0</definedName>
    <definedName name="solver_rhs6" localSheetId="1" hidden="1">binary</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1</definedName>
    <definedName name="solver_val" localSheetId="1" hidden="1">0</definedName>
    <definedName name="ZA0" localSheetId="1">"Crystal Ball Data : Ver. 4.0.4"</definedName>
    <definedName name="ZA0A" localSheetId="1">16+117</definedName>
    <definedName name="ZA0C" localSheetId="1">0+0</definedName>
    <definedName name="ZA0D" localSheetId="1">8+107</definedName>
    <definedName name="ZA0F" localSheetId="1">1+102</definedName>
    <definedName name="ZA0T" localSheetId="1">11547611+0</definedName>
    <definedName name="ZA102" localSheetId="1">'Investment Optimization'!#REF!+"ARevenue - project 1"+41+750000+75000+600000+900000</definedName>
    <definedName name="ZA103" localSheetId="1">'Investment Optimization'!#REF!+"bRevenue - project 2"+41+1250000+1500000+1600000</definedName>
    <definedName name="ZA104" localSheetId="1">'Investment Optimization'!#REF!+"EARevenue - project 3"+41+600000+50000+500000+750000</definedName>
    <definedName name="ZA105" localSheetId="1">'Investment Optimization'!#REF!+"bRevenue - project 4"+41+1600000+1800000+1900000</definedName>
    <definedName name="ZA106" localSheetId="1">'Investment Optimization'!#REF!+"fRevenue - project 5"+41+1150000+"?"+1350000</definedName>
    <definedName name="ZA107" localSheetId="1">'Investment Optimization'!#REF!+"EARevenue - project 6"+41+150000+30000+80000+250000</definedName>
    <definedName name="ZA108" localSheetId="1">'Investment Optimization'!#REF!+"dSuccess rate - project 1"+5+'Investment Optimization'!#REF!+0+0.9+1</definedName>
    <definedName name="ZA109" localSheetId="1">'Investment Optimization'!#REF!+"dSuccess rate - project 2"+5+'Investment Optimization'!#REF!+0+0.7+1</definedName>
    <definedName name="ZA110" localSheetId="1">'Investment Optimization'!#REF!+"dSuccess rate  - project 3"+5+'Investment Optimization'!#REF!+0+0.6+1</definedName>
    <definedName name="ZA111" localSheetId="1">'Investment Optimization'!#REF!+"dSuccess rate - project 4"+5+'Investment Optimization'!#REF!+0+0.4+1</definedName>
    <definedName name="ZA112" localSheetId="1">'Investment Optimization'!#REF!+"dSuccess rate - project 5"+5+'Investment Optimization'!#REF!+0+0.8+1</definedName>
    <definedName name="ZA113" localSheetId="1">'Investment Optimization'!#REF!+"dSuccess rate - project 6"+5+'Investment Optimization'!#REF!+0+0.6+1</definedName>
    <definedName name="ZA114" localSheetId="1">'Investment Optimization'!#REF!+"aRevenue - project 7"+41+900000+50000</definedName>
    <definedName name="ZA115" localSheetId="1">'Investment Optimization'!#REF!+"dSuccess rate - project 7"+5+'Investment Optimization'!#REF!+0+0.7+1</definedName>
    <definedName name="ZA116" localSheetId="1">'Investment Optimization'!#REF!+"bRevenue - project 8"+41+220000+250000+320000</definedName>
    <definedName name="ZA117" localSheetId="1">'Investment Optimization'!#REF!+"dSuccess rate - project 8"+5+'Investment Optimization'!#REF!+0+0.9+1</definedName>
    <definedName name="ZD100" localSheetId="1">'Investment Optimization'!$G$5+"Project 1"+16+0+1+1</definedName>
    <definedName name="ZD101" localSheetId="1">'Investment Optimization'!$G$6+"Project 2"+16+0+1+1</definedName>
    <definedName name="ZD102" localSheetId="1">'Investment Optimization'!$G$7+"Project 3"+16+0+1+1</definedName>
    <definedName name="ZD103" localSheetId="1">'Investment Optimization'!$G$8+"Project 4"+16+0+1+1</definedName>
    <definedName name="ZD104" localSheetId="1">'Investment Optimization'!$G$9+"Project 5"+16+0+1+1</definedName>
    <definedName name="ZD105" localSheetId="1">'Investment Optimization'!$G$10+"Project 6"+16+0+1+1</definedName>
    <definedName name="ZD106" localSheetId="1">'Investment Optimization'!$G$11+"Project 7"+16+0+1+1</definedName>
    <definedName name="ZD107" localSheetId="1">'Investment Optimization'!$G$12+"Project 8"+16+0+1+1</definedName>
    <definedName name="ZF102" localSheetId="1">'Investment Optimization'!$E$18+"Total profit"+""+41+41+441+270+24+555+483+4+3+"-"+"+"+2.6+50+2</definedName>
  </definedNames>
  <calcPr fullCalcOnLoad="1"/>
</workbook>
</file>

<file path=xl/comments2.xml><?xml version="1.0" encoding="utf-8"?>
<comments xmlns="http://schemas.openxmlformats.org/spreadsheetml/2006/main">
  <authors>
    <author>Metin Kilic</author>
  </authors>
  <commentList>
    <comment ref="E19" authorId="0">
      <text>
        <r>
          <rPr>
            <b/>
            <sz val="9"/>
            <color indexed="18"/>
            <rFont val="Tahoma"/>
            <family val="2"/>
          </rPr>
          <t>Metin Kilic:</t>
        </r>
        <r>
          <rPr>
            <sz val="9"/>
            <color indexed="18"/>
            <rFont val="Tahoma"/>
            <family val="2"/>
          </rPr>
          <t xml:space="preserve">
Finding the right total risk figure depends on the accuracy of correlation numbers entered in the "correlation matrix" sheet. </t>
        </r>
      </text>
    </comment>
    <comment ref="F3" authorId="0">
      <text>
        <r>
          <rPr>
            <b/>
            <sz val="9"/>
            <color indexed="18"/>
            <rFont val="Tahoma"/>
            <family val="2"/>
          </rPr>
          <t>Metin Kilic:</t>
        </r>
        <r>
          <rPr>
            <sz val="9"/>
            <color indexed="18"/>
            <rFont val="Tahoma"/>
            <family val="2"/>
          </rPr>
          <t xml:space="preserve">
This is the standard deviation of the project's cash flows.</t>
        </r>
      </text>
    </comment>
  </commentList>
</comments>
</file>

<file path=xl/comments3.xml><?xml version="1.0" encoding="utf-8"?>
<comments xmlns="http://schemas.openxmlformats.org/spreadsheetml/2006/main">
  <authors>
    <author>Metin Kilic</author>
  </authors>
  <commentList>
    <comment ref="C1" authorId="0">
      <text>
        <r>
          <rPr>
            <b/>
            <sz val="14"/>
            <color indexed="10"/>
            <rFont val="Tahoma"/>
            <family val="2"/>
          </rPr>
          <t>Metin Kilic:</t>
        </r>
        <r>
          <rPr>
            <sz val="14"/>
            <color indexed="10"/>
            <rFont val="Tahoma"/>
            <family val="2"/>
          </rPr>
          <t xml:space="preserve">
</t>
        </r>
        <r>
          <rPr>
            <sz val="14"/>
            <color indexed="18"/>
            <rFont val="Tahoma"/>
            <family val="2"/>
          </rPr>
          <t>These are the correlation numbers between two projects' expected annual percentage-wise retruns. You can examine the differences in the outcome of the model under different scenarios, for example by changing the discount factors regarding the state of the economy.
There are formulas on the cells with italic characters. Therefore, they are locked.</t>
        </r>
      </text>
    </comment>
  </commentList>
</comments>
</file>

<file path=xl/sharedStrings.xml><?xml version="1.0" encoding="utf-8"?>
<sst xmlns="http://schemas.openxmlformats.org/spreadsheetml/2006/main" count="35" uniqueCount="28">
  <si>
    <t>Project</t>
  </si>
  <si>
    <t>Decisions</t>
  </si>
  <si>
    <t>Budget</t>
  </si>
  <si>
    <t>Invested</t>
  </si>
  <si>
    <t>Surplus</t>
  </si>
  <si>
    <t>Total Profit</t>
  </si>
  <si>
    <t>0-1</t>
  </si>
  <si>
    <t>Total Risk</t>
  </si>
  <si>
    <t>Return over Risk</t>
  </si>
  <si>
    <t>Expected Profit</t>
  </si>
  <si>
    <t>(NPV's)</t>
  </si>
  <si>
    <t>Present Value of the</t>
  </si>
  <si>
    <t>Revenues (PV's)</t>
  </si>
  <si>
    <t>the Investments</t>
  </si>
  <si>
    <t>Present value of</t>
  </si>
  <si>
    <t>Investments</t>
  </si>
  <si>
    <t>PROJECTS</t>
  </si>
  <si>
    <t>FILL IN THE CORRELATION MATRIX</t>
  </si>
  <si>
    <t>Risk &amp; Return Optimization in Project Selection under Budget Constraint</t>
  </si>
  <si>
    <t xml:space="preserve">In order to run this model, you must have your Excel's "solver add-in" installed to your computer. </t>
  </si>
  <si>
    <t xml:space="preserve">To install the "solver add-in",  </t>
  </si>
  <si>
    <t>1. From the menu, choose "TOOLS",</t>
  </si>
  <si>
    <t xml:space="preserve">2. Choose, "ADD-INS", </t>
  </si>
  <si>
    <t xml:space="preserve">3. In the "Add-Ins Available" list, have your "SOLVER ADD-IN" checked. </t>
  </si>
  <si>
    <t>If you have not chosen the full installment option when you had been installing your Microsoft Office,</t>
  </si>
  <si>
    <t xml:space="preserve">you might need your original Microsoft Office disks during this configuration. </t>
  </si>
  <si>
    <t xml:space="preserve">                                                                METIN KILIC</t>
  </si>
  <si>
    <t>Standard Deviation of CF's</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</si>
</sst>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_(&quot;$&quot;* #,##0.0_);_(&quot;$&quot;* \(#,##0.0\);_(&quot;$&quot;* &quot;-&quot;??_);_(@_)"/>
    <numFmt numFmtId="175" formatCode="_(&quot;$&quot;* #,##0_);_(&quot;$&quot;* \(#,##0\);_(&quot;$&quot;* &quot;-&quot;??_);_(@_)"/>
    <numFmt numFmtId="176" formatCode="&quot;$&quot;#,##0"/>
    <numFmt numFmtId="177" formatCode="_(* #,##0.000_);_(* \(#,##0.000\);_(* &quot;-&quot;??_);_(@_)"/>
    <numFmt numFmtId="178" formatCode="_(* #,##0.0000_);_(* \(#,##0.0000\);_(* &quot;-&quot;??_);_(@_)"/>
    <numFmt numFmtId="179" formatCode="0.0%"/>
    <numFmt numFmtId="180" formatCode="_(* #,##0.0_);_(* \(#,##0.0\);_(* &quot;-&quot;??_);_(@_)"/>
    <numFmt numFmtId="181" formatCode="_(* #,##0_);_(* \(#,##0\);_(* &quot;-&quot;??_);_(@_)"/>
  </numFmts>
  <fonts count="31">
    <font>
      <sz val="10"/>
      <name val="Arial"/>
      <family val="0"/>
    </font>
    <font>
      <b/>
      <sz val="10"/>
      <name val="Arial"/>
      <family val="0"/>
    </font>
    <font>
      <i/>
      <sz val="10"/>
      <name val="Arial"/>
      <family val="0"/>
    </font>
    <font>
      <b/>
      <i/>
      <sz val="10"/>
      <name val="Arial"/>
      <family val="0"/>
    </font>
    <font>
      <b/>
      <sz val="12"/>
      <name val="Times New Roman"/>
      <family val="1"/>
    </font>
    <font>
      <sz val="12"/>
      <name val="Times New Roman"/>
      <family val="1"/>
    </font>
    <font>
      <i/>
      <sz val="12"/>
      <name val="Times New Roman"/>
      <family val="1"/>
    </font>
    <font>
      <b/>
      <i/>
      <sz val="12"/>
      <name val="Times New Roman"/>
      <family val="1"/>
    </font>
    <font>
      <b/>
      <sz val="18"/>
      <color indexed="15"/>
      <name val="Times New Roman"/>
      <family val="1"/>
    </font>
    <font>
      <b/>
      <sz val="12"/>
      <color indexed="42"/>
      <name val="Times New Roman"/>
      <family val="1"/>
    </font>
    <font>
      <b/>
      <sz val="24"/>
      <color indexed="12"/>
      <name val="Arial"/>
      <family val="2"/>
    </font>
    <font>
      <b/>
      <sz val="18"/>
      <color indexed="12"/>
      <name val="Arial"/>
      <family val="2"/>
    </font>
    <font>
      <b/>
      <sz val="14"/>
      <color indexed="12"/>
      <name val="Arial"/>
      <family val="2"/>
    </font>
    <font>
      <b/>
      <sz val="12"/>
      <color indexed="12"/>
      <name val="Times New Roman"/>
      <family val="1"/>
    </font>
    <font>
      <sz val="10"/>
      <color indexed="9"/>
      <name val="Arial"/>
      <family val="2"/>
    </font>
    <font>
      <b/>
      <sz val="24"/>
      <color indexed="9"/>
      <name val="Arial"/>
      <family val="2"/>
    </font>
    <font>
      <b/>
      <sz val="18"/>
      <color indexed="41"/>
      <name val="Times New Roman"/>
      <family val="1"/>
    </font>
    <font>
      <b/>
      <sz val="13"/>
      <color indexed="8"/>
      <name val="Arial"/>
      <family val="2"/>
    </font>
    <font>
      <b/>
      <sz val="13"/>
      <name val="Arial"/>
      <family val="2"/>
    </font>
    <font>
      <i/>
      <sz val="13"/>
      <name val="Arial"/>
      <family val="2"/>
    </font>
    <font>
      <sz val="13"/>
      <name val="Arial"/>
      <family val="2"/>
    </font>
    <font>
      <b/>
      <sz val="11"/>
      <color indexed="9"/>
      <name val="Arial"/>
      <family val="2"/>
    </font>
    <font>
      <b/>
      <i/>
      <sz val="10"/>
      <color indexed="9"/>
      <name val="Arial"/>
      <family val="2"/>
    </font>
    <font>
      <b/>
      <i/>
      <sz val="16"/>
      <color indexed="9"/>
      <name val="Arial"/>
      <family val="2"/>
    </font>
    <font>
      <b/>
      <sz val="9"/>
      <color indexed="18"/>
      <name val="Tahoma"/>
      <family val="2"/>
    </font>
    <font>
      <sz val="9"/>
      <color indexed="18"/>
      <name val="Tahoma"/>
      <family val="2"/>
    </font>
    <font>
      <b/>
      <sz val="20"/>
      <color indexed="10"/>
      <name val="Times New Roman"/>
      <family val="1"/>
    </font>
    <font>
      <b/>
      <sz val="14"/>
      <color indexed="10"/>
      <name val="Tahoma"/>
      <family val="2"/>
    </font>
    <font>
      <sz val="14"/>
      <color indexed="10"/>
      <name val="Tahoma"/>
      <family val="2"/>
    </font>
    <font>
      <sz val="14"/>
      <color indexed="18"/>
      <name val="Tahoma"/>
      <family val="2"/>
    </font>
    <font>
      <b/>
      <sz val="8"/>
      <name val="Arial"/>
      <family val="2"/>
    </font>
  </fonts>
  <fills count="12">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10"/>
        <bgColor indexed="64"/>
      </patternFill>
    </fill>
    <fill>
      <patternFill patternType="gray0625">
        <fgColor indexed="44"/>
        <bgColor indexed="9"/>
      </patternFill>
    </fill>
    <fill>
      <patternFill patternType="solid">
        <fgColor indexed="48"/>
        <bgColor indexed="64"/>
      </patternFill>
    </fill>
    <fill>
      <patternFill patternType="solid">
        <fgColor indexed="47"/>
        <bgColor indexed="64"/>
      </patternFill>
    </fill>
    <fill>
      <patternFill patternType="solid">
        <fgColor indexed="62"/>
        <bgColor indexed="64"/>
      </patternFill>
    </fill>
    <fill>
      <patternFill patternType="gray0625">
        <bgColor indexed="44"/>
      </patternFill>
    </fill>
  </fills>
  <borders count="18">
    <border>
      <left/>
      <right/>
      <top/>
      <bottom/>
      <diagonal/>
    </border>
    <border>
      <left style="slantDashDot">
        <color indexed="18"/>
      </left>
      <right style="slantDashDot">
        <color indexed="18"/>
      </right>
      <top style="slantDashDot">
        <color indexed="18"/>
      </top>
      <bottom>
        <color indexed="63"/>
      </bottom>
    </border>
    <border>
      <left style="slantDashDot">
        <color indexed="18"/>
      </left>
      <right style="slantDashDot">
        <color indexed="18"/>
      </right>
      <top>
        <color indexed="63"/>
      </top>
      <bottom>
        <color indexed="63"/>
      </bottom>
    </border>
    <border>
      <left style="slantDashDot">
        <color indexed="18"/>
      </left>
      <right style="slantDashDot">
        <color indexed="18"/>
      </right>
      <top>
        <color indexed="63"/>
      </top>
      <bottom style="slantDashDot">
        <color indexed="18"/>
      </bottom>
    </border>
    <border>
      <left>
        <color indexed="63"/>
      </left>
      <right>
        <color indexed="63"/>
      </right>
      <top style="slantDashDot">
        <color indexed="15"/>
      </top>
      <bottom style="medium">
        <color indexed="23"/>
      </bottom>
    </border>
    <border>
      <left style="dashDotDot">
        <color indexed="23"/>
      </left>
      <right style="dashDotDot">
        <color indexed="23"/>
      </right>
      <top style="medium">
        <color indexed="23"/>
      </top>
      <bottom>
        <color indexed="63"/>
      </bottom>
    </border>
    <border>
      <left style="dashDotDot">
        <color indexed="23"/>
      </left>
      <right style="dashDotDot">
        <color indexed="23"/>
      </right>
      <top>
        <color indexed="63"/>
      </top>
      <bottom style="medium">
        <color indexed="23"/>
      </bottom>
    </border>
    <border>
      <left style="dashDotDot">
        <color indexed="23"/>
      </left>
      <right style="dashDotDot">
        <color indexed="23"/>
      </right>
      <top style="thin">
        <color indexed="23"/>
      </top>
      <bottom>
        <color indexed="63"/>
      </bottom>
    </border>
    <border>
      <left style="dashDotDot">
        <color indexed="23"/>
      </left>
      <right style="dashDotDot">
        <color indexed="23"/>
      </right>
      <top style="thin">
        <color indexed="23"/>
      </top>
      <bottom style="medium">
        <color indexed="23"/>
      </bottom>
    </border>
    <border>
      <left>
        <color indexed="63"/>
      </left>
      <right>
        <color indexed="63"/>
      </right>
      <top>
        <color indexed="63"/>
      </top>
      <bottom style="double">
        <color indexed="23"/>
      </bottom>
    </border>
    <border>
      <left style="slantDashDot">
        <color indexed="15"/>
      </left>
      <right>
        <color indexed="63"/>
      </right>
      <top style="slantDashDot">
        <color indexed="15"/>
      </top>
      <bottom style="slantDashDot">
        <color indexed="15"/>
      </bottom>
    </border>
    <border>
      <left style="slantDashDot">
        <color indexed="12"/>
      </left>
      <right>
        <color indexed="63"/>
      </right>
      <top style="slantDashDot">
        <color indexed="12"/>
      </top>
      <bottom style="slantDashDot">
        <color indexed="12"/>
      </bottom>
    </border>
    <border>
      <left>
        <color indexed="63"/>
      </left>
      <right>
        <color indexed="63"/>
      </right>
      <top style="slantDashDot">
        <color indexed="12"/>
      </top>
      <bottom style="slantDashDot">
        <color indexed="12"/>
      </bottom>
    </border>
    <border>
      <left>
        <color indexed="63"/>
      </left>
      <right style="slantDashDot">
        <color indexed="12"/>
      </right>
      <top style="slantDashDot">
        <color indexed="12"/>
      </top>
      <bottom style="slantDashDot">
        <color indexed="12"/>
      </bottom>
    </border>
    <border>
      <left>
        <color indexed="63"/>
      </left>
      <right>
        <color indexed="63"/>
      </right>
      <top>
        <color indexed="63"/>
      </top>
      <bottom style="slantDashDot">
        <color indexed="12"/>
      </bottom>
    </border>
    <border>
      <left style="dashDotDot">
        <color indexed="23"/>
      </left>
      <right>
        <color indexed="63"/>
      </right>
      <top>
        <color indexed="63"/>
      </top>
      <bottom>
        <color indexed="63"/>
      </bottom>
    </border>
    <border>
      <left>
        <color indexed="63"/>
      </left>
      <right>
        <color indexed="63"/>
      </right>
      <top style="slantDashDot">
        <color indexed="15"/>
      </top>
      <bottom style="slantDashDot">
        <color indexed="15"/>
      </bottom>
    </border>
    <border>
      <left style="slantDashDot">
        <color indexed="15"/>
      </left>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5" fillId="0" borderId="0" xfId="0" applyFont="1" applyAlignment="1">
      <alignment/>
    </xf>
    <xf numFmtId="0" fontId="6" fillId="0" borderId="0" xfId="0" applyFont="1" applyAlignment="1">
      <alignment/>
    </xf>
    <xf numFmtId="173" fontId="5" fillId="0" borderId="0" xfId="0" applyNumberFormat="1" applyFont="1" applyAlignment="1">
      <alignment horizontal="center"/>
    </xf>
    <xf numFmtId="0" fontId="8" fillId="2" borderId="0" xfId="0" applyFont="1" applyFill="1" applyBorder="1" applyAlignment="1">
      <alignment horizontal="center" vertical="center"/>
    </xf>
    <xf numFmtId="0" fontId="4" fillId="2" borderId="0" xfId="0" applyFont="1" applyFill="1" applyBorder="1" applyAlignment="1">
      <alignment horizontal="center"/>
    </xf>
    <xf numFmtId="0" fontId="0" fillId="2" borderId="0" xfId="0" applyFill="1" applyAlignment="1">
      <alignment/>
    </xf>
    <xf numFmtId="0" fontId="0" fillId="2" borderId="0" xfId="0" applyFill="1" applyBorder="1" applyAlignment="1">
      <alignment/>
    </xf>
    <xf numFmtId="0" fontId="11" fillId="2" borderId="0" xfId="0" applyFont="1" applyFill="1" applyBorder="1" applyAlignment="1">
      <alignment horizontal="center" wrapText="1"/>
    </xf>
    <xf numFmtId="3" fontId="12" fillId="2" borderId="0" xfId="0" applyNumberFormat="1" applyFont="1" applyFill="1" applyBorder="1" applyAlignment="1">
      <alignment horizontal="center" vertical="center" wrapText="1"/>
    </xf>
    <xf numFmtId="0" fontId="14" fillId="3" borderId="0" xfId="0" applyFont="1" applyFill="1" applyAlignment="1">
      <alignment/>
    </xf>
    <xf numFmtId="0" fontId="19" fillId="4" borderId="0" xfId="0" applyFont="1" applyFill="1" applyAlignment="1" applyProtection="1">
      <alignment horizontal="center" vertical="center"/>
      <protection hidden="1"/>
    </xf>
    <xf numFmtId="0" fontId="21" fillId="5" borderId="1" xfId="0" applyFont="1" applyFill="1" applyBorder="1" applyAlignment="1">
      <alignment/>
    </xf>
    <xf numFmtId="0" fontId="21" fillId="5" borderId="2" xfId="0" applyFont="1" applyFill="1" applyBorder="1" applyAlignment="1">
      <alignment/>
    </xf>
    <xf numFmtId="0" fontId="22" fillId="5" borderId="2" xfId="0" applyFont="1" applyFill="1" applyBorder="1" applyAlignment="1">
      <alignment/>
    </xf>
    <xf numFmtId="0" fontId="14" fillId="5" borderId="2" xfId="0" applyFont="1" applyFill="1" applyBorder="1" applyAlignment="1">
      <alignment/>
    </xf>
    <xf numFmtId="0" fontId="23" fillId="6" borderId="3" xfId="0" applyFont="1" applyFill="1" applyBorder="1" applyAlignment="1">
      <alignment horizontal="center"/>
    </xf>
    <xf numFmtId="0" fontId="0" fillId="2" borderId="0" xfId="0" applyFill="1" applyAlignment="1" applyProtection="1">
      <alignment/>
      <protection locked="0"/>
    </xf>
    <xf numFmtId="0" fontId="0" fillId="2" borderId="0" xfId="0" applyFill="1" applyAlignment="1" applyProtection="1">
      <alignment horizontal="center"/>
      <protection locked="0"/>
    </xf>
    <xf numFmtId="0" fontId="20" fillId="2" borderId="0" xfId="0" applyFont="1" applyFill="1" applyAlignment="1" applyProtection="1">
      <alignment horizontal="center" vertical="center"/>
      <protection locked="0"/>
    </xf>
    <xf numFmtId="0" fontId="17" fillId="7"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0" fontId="18" fillId="7" borderId="0" xfId="0" applyFont="1" applyFill="1" applyAlignment="1" applyProtection="1">
      <alignment horizontal="center" vertical="center"/>
      <protection/>
    </xf>
    <xf numFmtId="0" fontId="0" fillId="2" borderId="0" xfId="0" applyFill="1" applyAlignment="1" applyProtection="1">
      <alignment/>
      <protection/>
    </xf>
    <xf numFmtId="0" fontId="14" fillId="3" borderId="0" xfId="0" applyFont="1" applyFill="1" applyAlignment="1" applyProtection="1">
      <alignment/>
      <protection/>
    </xf>
    <xf numFmtId="0" fontId="15" fillId="3" borderId="0" xfId="0" applyFont="1" applyFill="1" applyBorder="1" applyAlignment="1" applyProtection="1">
      <alignment horizontal="center" vertical="center" wrapText="1"/>
      <protection/>
    </xf>
    <xf numFmtId="0" fontId="5" fillId="0" borderId="0" xfId="0" applyFont="1" applyAlignment="1" applyProtection="1">
      <alignment/>
      <protection locked="0"/>
    </xf>
    <xf numFmtId="0" fontId="8" fillId="2" borderId="0" xfId="0" applyFont="1" applyFill="1" applyBorder="1" applyAlignment="1" applyProtection="1">
      <alignment horizontal="center" vertical="center"/>
      <protection locked="0"/>
    </xf>
    <xf numFmtId="0" fontId="4" fillId="0" borderId="4" xfId="0" applyFont="1" applyBorder="1" applyAlignment="1" applyProtection="1">
      <alignment horizontal="center"/>
      <protection locked="0"/>
    </xf>
    <xf numFmtId="0" fontId="4" fillId="2" borderId="0" xfId="0" applyFont="1" applyFill="1" applyBorder="1" applyAlignment="1" applyProtection="1">
      <alignment horizontal="center"/>
      <protection locked="0"/>
    </xf>
    <xf numFmtId="0" fontId="9" fillId="8" borderId="5" xfId="0" applyFont="1" applyFill="1" applyBorder="1" applyAlignment="1" applyProtection="1">
      <alignment horizontal="center"/>
      <protection locked="0"/>
    </xf>
    <xf numFmtId="0" fontId="9" fillId="8" borderId="6" xfId="0" applyFont="1" applyFill="1" applyBorder="1" applyAlignment="1" applyProtection="1">
      <alignment horizontal="center"/>
      <protection locked="0"/>
    </xf>
    <xf numFmtId="0" fontId="5" fillId="0" borderId="7" xfId="0" applyFont="1" applyFill="1" applyBorder="1" applyAlignment="1" applyProtection="1">
      <alignment horizontal="center"/>
      <protection locked="0"/>
    </xf>
    <xf numFmtId="176" fontId="5" fillId="0" borderId="7" xfId="0" applyNumberFormat="1" applyFont="1" applyFill="1" applyBorder="1" applyAlignment="1" applyProtection="1">
      <alignment/>
      <protection locked="0"/>
    </xf>
    <xf numFmtId="176" fontId="5" fillId="0" borderId="7" xfId="17" applyNumberFormat="1" applyFont="1" applyFill="1" applyBorder="1" applyAlignment="1" applyProtection="1">
      <alignment/>
      <protection locked="0"/>
    </xf>
    <xf numFmtId="176" fontId="5" fillId="3" borderId="7" xfId="17" applyNumberFormat="1" applyFont="1" applyFill="1" applyBorder="1" applyAlignment="1" applyProtection="1">
      <alignment/>
      <protection locked="0"/>
    </xf>
    <xf numFmtId="0" fontId="5" fillId="3" borderId="7" xfId="0" applyFont="1" applyFill="1" applyBorder="1" applyAlignment="1" applyProtection="1">
      <alignment horizontal="center"/>
      <protection locked="0"/>
    </xf>
    <xf numFmtId="0" fontId="5" fillId="0" borderId="8" xfId="0" applyFont="1" applyFill="1" applyBorder="1" applyAlignment="1" applyProtection="1">
      <alignment horizontal="center"/>
      <protection locked="0"/>
    </xf>
    <xf numFmtId="176" fontId="5" fillId="0" borderId="8" xfId="0" applyNumberFormat="1" applyFont="1" applyFill="1" applyBorder="1" applyAlignment="1" applyProtection="1">
      <alignment/>
      <protection locked="0"/>
    </xf>
    <xf numFmtId="176" fontId="5" fillId="0" borderId="8" xfId="17" applyNumberFormat="1" applyFont="1" applyFill="1" applyBorder="1" applyAlignment="1" applyProtection="1">
      <alignment/>
      <protection locked="0"/>
    </xf>
    <xf numFmtId="176" fontId="5" fillId="3" borderId="8" xfId="17" applyNumberFormat="1" applyFont="1" applyFill="1" applyBorder="1" applyAlignment="1" applyProtection="1">
      <alignment/>
      <protection locked="0"/>
    </xf>
    <xf numFmtId="0" fontId="5" fillId="3" borderId="8" xfId="0" applyFont="1" applyFill="1" applyBorder="1" applyAlignment="1" applyProtection="1">
      <alignment horizontal="center"/>
      <protection locked="0"/>
    </xf>
    <xf numFmtId="0" fontId="4" fillId="0" borderId="0" xfId="0" applyFont="1" applyAlignment="1" applyProtection="1">
      <alignment/>
      <protection locked="0"/>
    </xf>
    <xf numFmtId="176" fontId="5" fillId="0" borderId="0" xfId="17" applyNumberFormat="1" applyFont="1" applyAlignment="1" applyProtection="1">
      <alignment/>
      <protection locked="0"/>
    </xf>
    <xf numFmtId="176" fontId="6" fillId="4" borderId="9" xfId="17" applyNumberFormat="1" applyFont="1" applyFill="1" applyBorder="1" applyAlignment="1" applyProtection="1">
      <alignment/>
      <protection locked="0"/>
    </xf>
    <xf numFmtId="0" fontId="6" fillId="0" borderId="0" xfId="0" applyFont="1" applyAlignment="1" applyProtection="1">
      <alignment/>
      <protection locked="0"/>
    </xf>
    <xf numFmtId="176" fontId="6" fillId="4" borderId="7" xfId="17" applyNumberFormat="1" applyFont="1" applyFill="1" applyBorder="1" applyAlignment="1" applyProtection="1">
      <alignment/>
      <protection/>
    </xf>
    <xf numFmtId="176" fontId="6" fillId="4" borderId="8" xfId="17" applyNumberFormat="1" applyFont="1" applyFill="1" applyBorder="1" applyAlignment="1" applyProtection="1">
      <alignment/>
      <protection/>
    </xf>
    <xf numFmtId="176" fontId="6" fillId="4" borderId="0" xfId="17" applyNumberFormat="1" applyFont="1" applyFill="1" applyAlignment="1" applyProtection="1">
      <alignment horizontal="right"/>
      <protection/>
    </xf>
    <xf numFmtId="165" fontId="5" fillId="0" borderId="0" xfId="17" applyNumberFormat="1" applyFont="1" applyFill="1" applyAlignment="1" applyProtection="1">
      <alignment/>
      <protection/>
    </xf>
    <xf numFmtId="176" fontId="7" fillId="9" borderId="0" xfId="0" applyNumberFormat="1" applyFont="1" applyFill="1" applyAlignment="1" applyProtection="1">
      <alignment/>
      <protection/>
    </xf>
    <xf numFmtId="4" fontId="7" fillId="9" borderId="0" xfId="0" applyNumberFormat="1" applyFont="1" applyFill="1" applyAlignment="1" applyProtection="1">
      <alignment/>
      <protection/>
    </xf>
    <xf numFmtId="0" fontId="5" fillId="0" borderId="0" xfId="0" applyFont="1" applyAlignment="1" applyProtection="1">
      <alignment/>
      <protection/>
    </xf>
    <xf numFmtId="0" fontId="16" fillId="10" borderId="10" xfId="0" applyFont="1" applyFill="1" applyBorder="1" applyAlignment="1" applyProtection="1">
      <alignment horizontal="center" vertical="center"/>
      <protection locked="0"/>
    </xf>
    <xf numFmtId="0" fontId="9" fillId="8" borderId="5" xfId="0" applyFont="1" applyFill="1" applyBorder="1" applyAlignment="1" applyProtection="1">
      <alignment horizontal="center" vertical="center" wrapText="1"/>
      <protection/>
    </xf>
    <xf numFmtId="0" fontId="9" fillId="8" borderId="6" xfId="0" applyFont="1" applyFill="1" applyBorder="1" applyAlignment="1" applyProtection="1">
      <alignment horizontal="center" vertical="center" wrapText="1"/>
      <protection/>
    </xf>
    <xf numFmtId="0" fontId="10" fillId="11" borderId="11" xfId="0" applyFont="1" applyFill="1" applyBorder="1" applyAlignment="1" applyProtection="1">
      <alignment horizontal="center" vertical="center" wrapText="1"/>
      <protection/>
    </xf>
    <xf numFmtId="0" fontId="10" fillId="11" borderId="12" xfId="0" applyFont="1" applyFill="1" applyBorder="1" applyAlignment="1" applyProtection="1">
      <alignment horizontal="center" vertical="center" wrapText="1"/>
      <protection/>
    </xf>
    <xf numFmtId="0" fontId="10" fillId="11" borderId="13" xfId="0" applyFont="1" applyFill="1" applyBorder="1" applyAlignment="1" applyProtection="1">
      <alignment horizontal="center" vertical="center" wrapText="1"/>
      <protection/>
    </xf>
    <xf numFmtId="0" fontId="0" fillId="2" borderId="0" xfId="0" applyFill="1" applyAlignment="1" applyProtection="1">
      <alignment horizontal="center"/>
      <protection/>
    </xf>
    <xf numFmtId="0" fontId="0" fillId="2" borderId="14" xfId="0" applyFill="1" applyBorder="1" applyAlignment="1" applyProtection="1">
      <alignment horizontal="center"/>
      <protection/>
    </xf>
    <xf numFmtId="0" fontId="0" fillId="2" borderId="0" xfId="0" applyFill="1" applyAlignment="1" applyProtection="1">
      <alignment/>
      <protection hidden="1"/>
    </xf>
    <xf numFmtId="9" fontId="0" fillId="2" borderId="0" xfId="19" applyFill="1" applyAlignment="1" applyProtection="1">
      <alignment horizontal="center"/>
      <protection hidden="1"/>
    </xf>
    <xf numFmtId="3" fontId="0" fillId="2" borderId="0" xfId="0" applyNumberFormat="1" applyFill="1" applyAlignment="1" applyProtection="1">
      <alignment horizontal="center"/>
      <protection hidden="1"/>
    </xf>
    <xf numFmtId="0" fontId="1" fillId="2" borderId="0" xfId="0" applyFont="1" applyFill="1" applyAlignment="1" applyProtection="1">
      <alignment horizontal="center"/>
      <protection hidden="1"/>
    </xf>
    <xf numFmtId="3" fontId="0" fillId="2" borderId="0" xfId="15" applyNumberFormat="1" applyFill="1" applyAlignment="1" applyProtection="1">
      <alignment horizontal="center"/>
      <protection hidden="1"/>
    </xf>
    <xf numFmtId="10" fontId="0" fillId="2" borderId="0" xfId="19" applyNumberFormat="1" applyFill="1" applyAlignment="1" applyProtection="1">
      <alignment horizontal="center"/>
      <protection hidden="1"/>
    </xf>
    <xf numFmtId="0" fontId="4" fillId="2" borderId="0" xfId="0" applyFont="1" applyFill="1" applyAlignment="1" applyProtection="1">
      <alignment/>
      <protection locked="0"/>
    </xf>
    <xf numFmtId="176" fontId="7" fillId="3" borderId="0" xfId="0" applyNumberFormat="1" applyFont="1" applyFill="1" applyAlignment="1" applyProtection="1">
      <alignment/>
      <protection/>
    </xf>
    <xf numFmtId="9" fontId="7" fillId="2" borderId="0" xfId="19" applyFont="1" applyFill="1" applyAlignment="1" applyProtection="1">
      <alignment/>
      <protection/>
    </xf>
    <xf numFmtId="0" fontId="5" fillId="2" borderId="0" xfId="0" applyFont="1" applyFill="1" applyAlignment="1">
      <alignment/>
    </xf>
    <xf numFmtId="0" fontId="5" fillId="0" borderId="15" xfId="0" applyFont="1" applyBorder="1" applyAlignment="1" applyProtection="1">
      <alignment/>
      <protection locked="0"/>
    </xf>
    <xf numFmtId="0" fontId="0" fillId="0" borderId="16" xfId="0" applyBorder="1" applyAlignment="1">
      <alignment horizontal="center" vertical="center"/>
    </xf>
    <xf numFmtId="0" fontId="4" fillId="0" borderId="0" xfId="0" applyFont="1" applyBorder="1" applyAlignment="1" applyProtection="1">
      <alignment horizontal="center"/>
      <protection locked="0"/>
    </xf>
    <xf numFmtId="0" fontId="16" fillId="2" borderId="17" xfId="0" applyFont="1" applyFill="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647700</xdr:colOff>
      <xdr:row>13</xdr:row>
      <xdr:rowOff>95250</xdr:rowOff>
    </xdr:from>
    <xdr:to>
      <xdr:col>7</xdr:col>
      <xdr:colOff>19050</xdr:colOff>
      <xdr:row>22</xdr:row>
      <xdr:rowOff>180975</xdr:rowOff>
    </xdr:to>
    <xdr:sp>
      <xdr:nvSpPr>
        <xdr:cNvPr id="1" name="Text 3"/>
        <xdr:cNvSpPr txBox="1">
          <a:spLocks noChangeArrowheads="1"/>
        </xdr:cNvSpPr>
      </xdr:nvSpPr>
      <xdr:spPr>
        <a:xfrm>
          <a:off x="6019800" y="3448050"/>
          <a:ext cx="2238375" cy="1905000"/>
        </a:xfrm>
        <a:prstGeom prst="rect">
          <a:avLst/>
        </a:prstGeom>
        <a:solidFill>
          <a:srgbClr val="A6CAF0"/>
        </a:solidFill>
        <a:ln w="73025" cmpd="sng">
          <a:solidFill>
            <a:srgbClr val="4A42EA"/>
          </a:solidFill>
          <a:headEnd type="none"/>
          <a:tailEnd type="none"/>
        </a:ln>
      </xdr:spPr>
      <xdr:txBody>
        <a:bodyPr vertOverflow="clip" wrap="square" anchor="ctr"/>
        <a:p>
          <a:pPr algn="just">
            <a:defRPr/>
          </a:pPr>
          <a:r>
            <a:rPr lang="en-US" cap="none" sz="1200" b="1" i="0" u="none" baseline="0">
              <a:solidFill>
                <a:srgbClr val="0000FF"/>
              </a:solidFill>
            </a:rPr>
            <a:t>The aim is to maximize the profit over risk ratio of the overall project portfolio subject to the budget constraint. After running the model, projects with decision-1 must be undertaken, and projects with decision-0 must  be omitted. (See Column-H.)</a:t>
          </a:r>
        </a:p>
      </xdr:txBody>
    </xdr:sp>
    <xdr:clientData/>
  </xdr:twoCellAnchor>
  <xdr:twoCellAnchor>
    <xdr:from>
      <xdr:col>5</xdr:col>
      <xdr:colOff>95250</xdr:colOff>
      <xdr:row>19</xdr:row>
      <xdr:rowOff>114300</xdr:rowOff>
    </xdr:from>
    <xdr:to>
      <xdr:col>5</xdr:col>
      <xdr:colOff>514350</xdr:colOff>
      <xdr:row>19</xdr:row>
      <xdr:rowOff>133350</xdr:rowOff>
    </xdr:to>
    <xdr:sp>
      <xdr:nvSpPr>
        <xdr:cNvPr id="2" name="Line 2"/>
        <xdr:cNvSpPr>
          <a:spLocks/>
        </xdr:cNvSpPr>
      </xdr:nvSpPr>
      <xdr:spPr>
        <a:xfrm flipV="1">
          <a:off x="5467350" y="4667250"/>
          <a:ext cx="419100" cy="19050"/>
        </a:xfrm>
        <a:prstGeom prst="line">
          <a:avLst/>
        </a:prstGeom>
        <a:solidFill>
          <a:srgbClr val="FFFFFF"/>
        </a:solidFill>
        <a:ln w="23495" cmpd="sng">
          <a:solidFill>
            <a:srgbClr val="4A42EA"/>
          </a:solidFill>
          <a:headEnd type="stealth"/>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13</xdr:row>
      <xdr:rowOff>104775</xdr:rowOff>
    </xdr:from>
    <xdr:to>
      <xdr:col>2</xdr:col>
      <xdr:colOff>1152525</xdr:colOff>
      <xdr:row>22</xdr:row>
      <xdr:rowOff>190500</xdr:rowOff>
    </xdr:to>
    <xdr:sp>
      <xdr:nvSpPr>
        <xdr:cNvPr id="3" name="Text 3"/>
        <xdr:cNvSpPr txBox="1">
          <a:spLocks noChangeArrowheads="1"/>
        </xdr:cNvSpPr>
      </xdr:nvSpPr>
      <xdr:spPr>
        <a:xfrm>
          <a:off x="638175" y="3457575"/>
          <a:ext cx="1905000" cy="1905000"/>
        </a:xfrm>
        <a:prstGeom prst="rect">
          <a:avLst/>
        </a:prstGeom>
        <a:solidFill>
          <a:srgbClr val="A6CAF0"/>
        </a:solidFill>
        <a:ln w="74295" cmpd="sng">
          <a:solidFill>
            <a:srgbClr val="4A42EA"/>
          </a:solidFill>
          <a:headEnd type="none"/>
          <a:tailEnd type="none"/>
        </a:ln>
      </xdr:spPr>
      <xdr:txBody>
        <a:bodyPr vertOverflow="clip" wrap="square" anchor="ctr"/>
        <a:p>
          <a:pPr algn="just">
            <a:defRPr/>
          </a:pPr>
          <a:r>
            <a:rPr lang="en-US" cap="none" sz="1200" b="1" i="0" u="none" baseline="0">
              <a:solidFill>
                <a:srgbClr val="0000FF"/>
              </a:solidFill>
            </a:rPr>
            <a:t>- Do not change the cells with italic characters. There are formulas…
- If you have less than 8 project to optimize, simply clear the unnecessary raws in the table.
- Do not forget to fill in the correlation matrix...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ayfa1"/>
  <dimension ref="B5:B14"/>
  <sheetViews>
    <sheetView tabSelected="1" workbookViewId="0" topLeftCell="A1">
      <selection activeCell="A1" sqref="A1"/>
    </sheetView>
  </sheetViews>
  <sheetFormatPr defaultColWidth="9.140625" defaultRowHeight="12.75"/>
  <cols>
    <col min="1" max="1" width="4.140625" style="6" customWidth="1"/>
    <col min="2" max="2" width="99.7109375" style="6" customWidth="1"/>
    <col min="3" max="3" width="17.28125" style="6" customWidth="1"/>
    <col min="4" max="16384" width="4.140625" style="6" customWidth="1"/>
  </cols>
  <sheetData>
    <row r="1" ht="12" customHeight="1"/>
    <row r="2" ht="12" customHeight="1"/>
    <row r="3" ht="12" customHeight="1"/>
    <row r="4" ht="22.5" customHeight="1" thickBot="1"/>
    <row r="5" ht="22.5" customHeight="1">
      <c r="B5" s="12" t="s">
        <v>19</v>
      </c>
    </row>
    <row r="6" ht="22.5" customHeight="1">
      <c r="B6" s="13" t="s">
        <v>20</v>
      </c>
    </row>
    <row r="7" ht="22.5" customHeight="1">
      <c r="B7" s="13" t="s">
        <v>21</v>
      </c>
    </row>
    <row r="8" ht="22.5" customHeight="1">
      <c r="B8" s="13" t="s">
        <v>22</v>
      </c>
    </row>
    <row r="9" ht="22.5" customHeight="1">
      <c r="B9" s="13" t="s">
        <v>23</v>
      </c>
    </row>
    <row r="10" ht="18.75" customHeight="1">
      <c r="B10" s="13"/>
    </row>
    <row r="11" ht="22.5" customHeight="1">
      <c r="B11" s="14" t="s">
        <v>24</v>
      </c>
    </row>
    <row r="12" ht="22.5" customHeight="1">
      <c r="B12" s="14" t="s">
        <v>25</v>
      </c>
    </row>
    <row r="13" ht="22.5" customHeight="1">
      <c r="B13" s="15"/>
    </row>
    <row r="14" ht="22.5" customHeight="1" thickBot="1">
      <c r="B14" s="16" t="s">
        <v>26</v>
      </c>
    </row>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sheetProtection password="CC65" sheet="1" objects="1" scenarios="1"/>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L24"/>
  <sheetViews>
    <sheetView showGridLines="0" zoomScale="88" zoomScaleNormal="88" workbookViewId="0" topLeftCell="A1">
      <selection activeCell="B1" sqref="B1:G1"/>
    </sheetView>
  </sheetViews>
  <sheetFormatPr defaultColWidth="9.140625" defaultRowHeight="12.75"/>
  <cols>
    <col min="1" max="1" width="9.140625" style="1" customWidth="1"/>
    <col min="2" max="2" width="11.7109375" style="1" customWidth="1"/>
    <col min="3" max="3" width="20.57421875" style="1" bestFit="1" customWidth="1"/>
    <col min="4" max="4" width="20.00390625" style="1" bestFit="1" customWidth="1"/>
    <col min="5" max="5" width="19.140625" style="1" customWidth="1"/>
    <col min="6" max="6" width="19.8515625" style="1" customWidth="1"/>
    <col min="7" max="7" width="23.140625" style="1" customWidth="1"/>
    <col min="8" max="8" width="11.7109375" style="1" customWidth="1"/>
    <col min="9" max="9" width="22.7109375" style="1" customWidth="1"/>
    <col min="10" max="12" width="20.8515625" style="1" customWidth="1"/>
    <col min="13" max="16384" width="9.140625" style="1" customWidth="1"/>
  </cols>
  <sheetData>
    <row r="1" spans="1:10" ht="37.5" customHeight="1" thickBot="1">
      <c r="A1" s="26"/>
      <c r="B1" s="53" t="s">
        <v>18</v>
      </c>
      <c r="C1" s="72"/>
      <c r="D1" s="72"/>
      <c r="E1" s="72"/>
      <c r="F1" s="72"/>
      <c r="G1" s="72"/>
      <c r="H1" s="74"/>
      <c r="I1" s="27"/>
      <c r="J1" s="4"/>
    </row>
    <row r="2" spans="1:10" ht="50.25" customHeight="1" thickBot="1">
      <c r="A2" s="26"/>
      <c r="B2" s="28"/>
      <c r="C2" s="28"/>
      <c r="D2" s="28"/>
      <c r="E2" s="26"/>
      <c r="F2" s="28"/>
      <c r="G2" s="26"/>
      <c r="H2" s="73"/>
      <c r="I2" s="29"/>
      <c r="J2" s="5"/>
    </row>
    <row r="3" spans="1:8" ht="16.5" customHeight="1">
      <c r="A3" s="26"/>
      <c r="B3" s="30"/>
      <c r="C3" s="30" t="s">
        <v>11</v>
      </c>
      <c r="D3" s="30" t="s">
        <v>14</v>
      </c>
      <c r="E3" s="30" t="s">
        <v>9</v>
      </c>
      <c r="F3" s="54" t="s">
        <v>27</v>
      </c>
      <c r="G3" s="30"/>
      <c r="H3" s="71"/>
    </row>
    <row r="4" spans="1:8" ht="16.5" customHeight="1" thickBot="1">
      <c r="A4" s="26"/>
      <c r="B4" s="31" t="s">
        <v>0</v>
      </c>
      <c r="C4" s="31" t="s">
        <v>12</v>
      </c>
      <c r="D4" s="31" t="s">
        <v>13</v>
      </c>
      <c r="E4" s="31" t="s">
        <v>10</v>
      </c>
      <c r="F4" s="55"/>
      <c r="G4" s="31" t="s">
        <v>1</v>
      </c>
      <c r="H4" s="26"/>
    </row>
    <row r="5" spans="1:12" ht="16.5" customHeight="1">
      <c r="A5" s="26"/>
      <c r="B5" s="32">
        <v>1</v>
      </c>
      <c r="C5" s="33">
        <v>675000</v>
      </c>
      <c r="D5" s="34">
        <v>512500</v>
      </c>
      <c r="E5" s="46">
        <f>(C5-D5)*G5</f>
        <v>162500</v>
      </c>
      <c r="F5" s="35">
        <v>75000</v>
      </c>
      <c r="G5" s="36">
        <v>1</v>
      </c>
      <c r="H5" s="26"/>
      <c r="L5" s="3" t="s">
        <v>6</v>
      </c>
    </row>
    <row r="6" spans="1:12" ht="16.5" customHeight="1">
      <c r="A6" s="26"/>
      <c r="B6" s="32">
        <v>2</v>
      </c>
      <c r="C6" s="33">
        <v>1050000</v>
      </c>
      <c r="D6" s="34">
        <v>780000</v>
      </c>
      <c r="E6" s="46">
        <f>(C6-D6)*G6</f>
        <v>270000</v>
      </c>
      <c r="F6" s="35">
        <v>115000</v>
      </c>
      <c r="G6" s="36">
        <v>1</v>
      </c>
      <c r="H6" s="26"/>
      <c r="L6" s="3" t="s">
        <v>6</v>
      </c>
    </row>
    <row r="7" spans="1:12" ht="16.5" customHeight="1">
      <c r="A7" s="26"/>
      <c r="B7" s="32">
        <v>3</v>
      </c>
      <c r="C7" s="33">
        <v>360000</v>
      </c>
      <c r="D7" s="34">
        <v>250000</v>
      </c>
      <c r="E7" s="46">
        <f>(C7-D7)*G7</f>
        <v>0</v>
      </c>
      <c r="F7" s="35">
        <v>250000</v>
      </c>
      <c r="G7" s="36">
        <v>0</v>
      </c>
      <c r="H7" s="26"/>
      <c r="L7" s="3" t="s">
        <v>6</v>
      </c>
    </row>
    <row r="8" spans="1:12" ht="16.5" customHeight="1">
      <c r="A8" s="26"/>
      <c r="B8" s="32">
        <v>4</v>
      </c>
      <c r="C8" s="33">
        <v>720000</v>
      </c>
      <c r="D8" s="34">
        <v>600000</v>
      </c>
      <c r="E8" s="46">
        <f>(C8-D8)*G8</f>
        <v>0</v>
      </c>
      <c r="F8" s="35">
        <v>120000</v>
      </c>
      <c r="G8" s="36">
        <v>0</v>
      </c>
      <c r="H8" s="26"/>
      <c r="L8" s="3" t="s">
        <v>6</v>
      </c>
    </row>
    <row r="9" spans="1:12" ht="16.5" customHeight="1">
      <c r="A9" s="26"/>
      <c r="B9" s="32">
        <v>5</v>
      </c>
      <c r="C9" s="33">
        <v>1000000</v>
      </c>
      <c r="D9" s="34">
        <v>800000</v>
      </c>
      <c r="E9" s="46">
        <f>(C9-D9)*G9</f>
        <v>0</v>
      </c>
      <c r="F9" s="35">
        <v>100000</v>
      </c>
      <c r="G9" s="36">
        <v>0</v>
      </c>
      <c r="H9" s="26"/>
      <c r="L9" s="3" t="s">
        <v>6</v>
      </c>
    </row>
    <row r="10" spans="1:12" ht="16.5" customHeight="1">
      <c r="A10" s="26"/>
      <c r="B10" s="32">
        <v>6</v>
      </c>
      <c r="C10" s="33">
        <v>90000</v>
      </c>
      <c r="D10" s="34">
        <v>80000</v>
      </c>
      <c r="E10" s="46">
        <f>(C10-D10)*G10</f>
        <v>0</v>
      </c>
      <c r="F10" s="35">
        <v>20000</v>
      </c>
      <c r="G10" s="36">
        <v>0</v>
      </c>
      <c r="H10" s="26"/>
      <c r="L10" s="3" t="s">
        <v>6</v>
      </c>
    </row>
    <row r="11" spans="1:12" ht="16.5" customHeight="1">
      <c r="A11" s="26"/>
      <c r="B11" s="32">
        <v>7</v>
      </c>
      <c r="C11" s="33">
        <v>630000</v>
      </c>
      <c r="D11" s="34">
        <v>525000</v>
      </c>
      <c r="E11" s="46">
        <f>(C11-D11)*G11</f>
        <v>105000</v>
      </c>
      <c r="F11" s="35">
        <v>75000</v>
      </c>
      <c r="G11" s="36">
        <v>1</v>
      </c>
      <c r="H11" s="26"/>
      <c r="L11" s="3" t="s">
        <v>6</v>
      </c>
    </row>
    <row r="12" spans="1:12" ht="16.5" customHeight="1" thickBot="1">
      <c r="A12" s="26"/>
      <c r="B12" s="37">
        <v>8</v>
      </c>
      <c r="C12" s="38">
        <v>225000</v>
      </c>
      <c r="D12" s="39">
        <v>150000</v>
      </c>
      <c r="E12" s="47">
        <f>(C12-D12)*G12</f>
        <v>75000</v>
      </c>
      <c r="F12" s="40">
        <v>15000</v>
      </c>
      <c r="G12" s="41">
        <v>1</v>
      </c>
      <c r="H12" s="26"/>
      <c r="L12" s="3" t="s">
        <v>6</v>
      </c>
    </row>
    <row r="13" spans="1:9" ht="11.25" customHeight="1">
      <c r="A13" s="26"/>
      <c r="B13" s="26"/>
      <c r="C13" s="26"/>
      <c r="D13" s="26"/>
      <c r="E13" s="26"/>
      <c r="F13" s="26"/>
      <c r="G13" s="26"/>
      <c r="H13" s="26"/>
      <c r="I13" s="26"/>
    </row>
    <row r="14" spans="1:9" ht="16.5" customHeight="1">
      <c r="A14" s="26"/>
      <c r="B14" s="26"/>
      <c r="C14" s="26"/>
      <c r="D14" s="42" t="s">
        <v>2</v>
      </c>
      <c r="E14" s="43">
        <v>2000000</v>
      </c>
      <c r="F14" s="26"/>
      <c r="G14" s="26"/>
      <c r="H14" s="42"/>
      <c r="I14" s="42"/>
    </row>
    <row r="15" spans="1:9" ht="16.5" customHeight="1" thickBot="1">
      <c r="A15" s="26"/>
      <c r="B15" s="26"/>
      <c r="C15" s="26"/>
      <c r="D15" s="42" t="s">
        <v>3</v>
      </c>
      <c r="E15" s="44">
        <f>SUMPRODUCT(G5:G12,D5:D12)</f>
        <v>1967500</v>
      </c>
      <c r="F15" s="26"/>
      <c r="G15" s="45"/>
      <c r="H15" s="42"/>
      <c r="I15" s="42"/>
    </row>
    <row r="16" spans="1:9" ht="16.5" customHeight="1" thickTop="1">
      <c r="A16" s="26"/>
      <c r="B16" s="26"/>
      <c r="C16" s="26"/>
      <c r="D16" s="42" t="s">
        <v>4</v>
      </c>
      <c r="E16" s="48">
        <f>E14-E15</f>
        <v>32500</v>
      </c>
      <c r="F16" s="26"/>
      <c r="G16" s="26"/>
      <c r="H16" s="42"/>
      <c r="I16" s="42"/>
    </row>
    <row r="17" spans="1:9" ht="11.25" customHeight="1">
      <c r="A17" s="26"/>
      <c r="B17" s="26"/>
      <c r="C17" s="26"/>
      <c r="D17" s="42"/>
      <c r="E17" s="49"/>
      <c r="F17" s="26"/>
      <c r="G17" s="26"/>
      <c r="H17" s="42"/>
      <c r="I17" s="42"/>
    </row>
    <row r="18" spans="1:9" s="2" customFormat="1" ht="17.25" customHeight="1">
      <c r="A18" s="45"/>
      <c r="B18" s="45"/>
      <c r="C18" s="45"/>
      <c r="D18" s="42" t="s">
        <v>5</v>
      </c>
      <c r="E18" s="50">
        <f>SUMPRODUCT(E5:E12,G5:G12)</f>
        <v>612500</v>
      </c>
      <c r="F18" s="45"/>
      <c r="G18" s="45"/>
      <c r="H18" s="45"/>
      <c r="I18" s="45"/>
    </row>
    <row r="19" spans="1:9" ht="16.5" customHeight="1">
      <c r="A19" s="26"/>
      <c r="B19" s="26"/>
      <c r="C19" s="26"/>
      <c r="D19" s="42" t="s">
        <v>7</v>
      </c>
      <c r="E19" s="50">
        <f>+'Risk of the Portfolio'!F18</f>
        <v>232706.89719043567</v>
      </c>
      <c r="F19" s="26"/>
      <c r="G19" s="26"/>
      <c r="H19" s="26"/>
      <c r="I19" s="26"/>
    </row>
    <row r="20" spans="1:9" ht="16.5" customHeight="1">
      <c r="A20" s="26"/>
      <c r="B20" s="26"/>
      <c r="C20" s="26"/>
      <c r="D20" s="42" t="s">
        <v>8</v>
      </c>
      <c r="E20" s="51">
        <f>+E18/E19</f>
        <v>2.632066377898377</v>
      </c>
      <c r="F20" s="26"/>
      <c r="G20" s="26"/>
      <c r="H20" s="26"/>
      <c r="I20" s="26"/>
    </row>
    <row r="21" spans="1:9" ht="16.5" customHeight="1">
      <c r="A21" s="26"/>
      <c r="B21" s="26"/>
      <c r="C21" s="26"/>
      <c r="D21" s="26"/>
      <c r="E21" s="52"/>
      <c r="F21" s="26"/>
      <c r="G21" s="26"/>
      <c r="H21" s="26"/>
      <c r="I21" s="26"/>
    </row>
    <row r="22" spans="1:9" ht="15.75">
      <c r="A22" s="26"/>
      <c r="B22" s="26"/>
      <c r="C22" s="26"/>
      <c r="D22" s="67"/>
      <c r="E22" s="68"/>
      <c r="F22" s="26"/>
      <c r="G22" s="26"/>
      <c r="H22" s="26"/>
      <c r="I22" s="26"/>
    </row>
    <row r="23" spans="1:9" ht="15.75">
      <c r="A23" s="26"/>
      <c r="B23" s="26"/>
      <c r="C23" s="26"/>
      <c r="D23" s="67"/>
      <c r="E23" s="69"/>
      <c r="F23" s="26"/>
      <c r="G23" s="26"/>
      <c r="H23" s="26"/>
      <c r="I23" s="26"/>
    </row>
    <row r="24" spans="4:5" ht="15.75">
      <c r="D24" s="70"/>
      <c r="E24" s="70"/>
    </row>
  </sheetData>
  <mergeCells count="2">
    <mergeCell ref="F3:F4"/>
    <mergeCell ref="B1:G1"/>
  </mergeCells>
  <printOptions/>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L40"/>
  <sheetViews>
    <sheetView zoomScale="58" zoomScaleNormal="58" workbookViewId="0" topLeftCell="A1">
      <selection activeCell="A1" sqref="A1"/>
    </sheetView>
  </sheetViews>
  <sheetFormatPr defaultColWidth="9.140625" defaultRowHeight="12.75"/>
  <cols>
    <col min="1" max="1" width="3.421875" style="6" customWidth="1"/>
    <col min="2" max="2" width="2.140625" style="6" customWidth="1"/>
    <col min="3" max="11" width="22.57421875" style="6" customWidth="1"/>
    <col min="12" max="19" width="11.28125" style="6" customWidth="1"/>
    <col min="20" max="16384" width="9.140625" style="6" customWidth="1"/>
  </cols>
  <sheetData>
    <row r="1" spans="1:12" ht="40.5" customHeight="1">
      <c r="A1" s="23"/>
      <c r="B1" s="23"/>
      <c r="C1" s="59"/>
      <c r="D1" s="59"/>
      <c r="E1" s="59"/>
      <c r="F1" s="59"/>
      <c r="G1" s="59"/>
      <c r="H1" s="59"/>
      <c r="I1" s="59"/>
      <c r="J1" s="59"/>
      <c r="K1" s="59"/>
      <c r="L1" s="23"/>
    </row>
    <row r="2" spans="1:12" ht="40.5" customHeight="1">
      <c r="A2" s="23"/>
      <c r="B2" s="23"/>
      <c r="C2" s="59"/>
      <c r="D2" s="59"/>
      <c r="E2" s="59"/>
      <c r="F2" s="59"/>
      <c r="G2" s="59"/>
      <c r="H2" s="59"/>
      <c r="I2" s="59"/>
      <c r="J2" s="59"/>
      <c r="K2" s="59"/>
      <c r="L2" s="23"/>
    </row>
    <row r="3" spans="1:12" ht="40.5" customHeight="1" thickBot="1">
      <c r="A3" s="23"/>
      <c r="B3" s="23"/>
      <c r="C3" s="60"/>
      <c r="D3" s="60"/>
      <c r="E3" s="60"/>
      <c r="F3" s="60"/>
      <c r="G3" s="60"/>
      <c r="H3" s="60"/>
      <c r="I3" s="60"/>
      <c r="J3" s="60"/>
      <c r="K3" s="60"/>
      <c r="L3" s="23"/>
    </row>
    <row r="4" spans="1:12" ht="36" customHeight="1" thickBot="1">
      <c r="A4" s="23"/>
      <c r="B4" s="23"/>
      <c r="C4" s="56" t="s">
        <v>17</v>
      </c>
      <c r="D4" s="57"/>
      <c r="E4" s="57"/>
      <c r="F4" s="57"/>
      <c r="G4" s="57"/>
      <c r="H4" s="57"/>
      <c r="I4" s="57"/>
      <c r="J4" s="57"/>
      <c r="K4" s="58"/>
      <c r="L4" s="23"/>
    </row>
    <row r="5" spans="1:12" s="10" customFormat="1" ht="36" customHeight="1">
      <c r="A5" s="24"/>
      <c r="B5" s="24"/>
      <c r="C5" s="25"/>
      <c r="D5" s="25"/>
      <c r="E5" s="25"/>
      <c r="F5" s="25"/>
      <c r="G5" s="25"/>
      <c r="H5" s="25"/>
      <c r="I5" s="25"/>
      <c r="J5" s="25"/>
      <c r="K5" s="25"/>
      <c r="L5" s="24"/>
    </row>
    <row r="6" spans="1:12" ht="38.25" customHeight="1">
      <c r="A6" s="17"/>
      <c r="B6" s="17"/>
      <c r="C6" s="20" t="s">
        <v>16</v>
      </c>
      <c r="D6" s="20">
        <v>1</v>
      </c>
      <c r="E6" s="20">
        <v>2</v>
      </c>
      <c r="F6" s="20">
        <v>3</v>
      </c>
      <c r="G6" s="20">
        <v>4</v>
      </c>
      <c r="H6" s="20">
        <v>5</v>
      </c>
      <c r="I6" s="20">
        <v>6</v>
      </c>
      <c r="J6" s="20">
        <v>7</v>
      </c>
      <c r="K6" s="20">
        <v>8</v>
      </c>
      <c r="L6" s="17"/>
    </row>
    <row r="7" spans="1:12" ht="38.25" customHeight="1">
      <c r="A7" s="17"/>
      <c r="B7" s="18"/>
      <c r="C7" s="22">
        <v>1</v>
      </c>
      <c r="D7" s="11">
        <v>1</v>
      </c>
      <c r="E7" s="21">
        <f>+D8</f>
        <v>0.7</v>
      </c>
      <c r="F7" s="21">
        <f>+D9</f>
        <v>0.6</v>
      </c>
      <c r="G7" s="21">
        <f>+D10</f>
        <v>0.48</v>
      </c>
      <c r="H7" s="21">
        <f>+D11</f>
        <v>0.38</v>
      </c>
      <c r="I7" s="21">
        <f>+D12</f>
        <v>0.9</v>
      </c>
      <c r="J7" s="21">
        <f>+D13</f>
        <v>0.4</v>
      </c>
      <c r="K7" s="21">
        <f>+D14</f>
        <v>0.05</v>
      </c>
      <c r="L7" s="17"/>
    </row>
    <row r="8" spans="1:12" ht="38.25" customHeight="1">
      <c r="A8" s="17"/>
      <c r="B8" s="18"/>
      <c r="C8" s="22">
        <v>2</v>
      </c>
      <c r="D8" s="19">
        <v>0.7</v>
      </c>
      <c r="E8" s="21">
        <v>1</v>
      </c>
      <c r="F8" s="21">
        <f>+E9</f>
        <v>0.4</v>
      </c>
      <c r="G8" s="21">
        <f>+E10</f>
        <v>0.23</v>
      </c>
      <c r="H8" s="21">
        <f>+E11</f>
        <v>0.78</v>
      </c>
      <c r="I8" s="21">
        <f>+E12</f>
        <v>0.85</v>
      </c>
      <c r="J8" s="21">
        <f>+E13</f>
        <v>0.5</v>
      </c>
      <c r="K8" s="21">
        <f>+E14</f>
        <v>0.9</v>
      </c>
      <c r="L8" s="17"/>
    </row>
    <row r="9" spans="1:12" ht="38.25" customHeight="1">
      <c r="A9" s="17"/>
      <c r="B9" s="18"/>
      <c r="C9" s="22">
        <v>3</v>
      </c>
      <c r="D9" s="19">
        <v>0.6</v>
      </c>
      <c r="E9" s="19">
        <v>0.4</v>
      </c>
      <c r="F9" s="21">
        <v>1</v>
      </c>
      <c r="G9" s="21">
        <f>+F10</f>
        <v>0.57</v>
      </c>
      <c r="H9" s="21">
        <f>+F11</f>
        <v>0.32</v>
      </c>
      <c r="I9" s="21">
        <f>+F12</f>
        <v>0.54</v>
      </c>
      <c r="J9" s="21">
        <f>+F13</f>
        <v>-0.23</v>
      </c>
      <c r="K9" s="21">
        <f>+F14</f>
        <v>0.54</v>
      </c>
      <c r="L9" s="17"/>
    </row>
    <row r="10" spans="1:12" ht="38.25" customHeight="1">
      <c r="A10" s="17"/>
      <c r="B10" s="18"/>
      <c r="C10" s="22">
        <v>4</v>
      </c>
      <c r="D10" s="19">
        <v>0.48</v>
      </c>
      <c r="E10" s="19">
        <v>0.23</v>
      </c>
      <c r="F10" s="19">
        <v>0.57</v>
      </c>
      <c r="G10" s="21">
        <v>1</v>
      </c>
      <c r="H10" s="21">
        <f>+G11</f>
        <v>-0.24</v>
      </c>
      <c r="I10" s="21">
        <f>+G12</f>
        <v>0.65</v>
      </c>
      <c r="J10" s="21">
        <f>+G13</f>
        <v>0.45</v>
      </c>
      <c r="K10" s="21">
        <f>+G14</f>
        <v>0.46</v>
      </c>
      <c r="L10" s="17"/>
    </row>
    <row r="11" spans="1:12" ht="38.25" customHeight="1">
      <c r="A11" s="17"/>
      <c r="B11" s="18"/>
      <c r="C11" s="22">
        <v>5</v>
      </c>
      <c r="D11" s="19">
        <v>0.38</v>
      </c>
      <c r="E11" s="19">
        <v>0.78</v>
      </c>
      <c r="F11" s="19">
        <v>0.32</v>
      </c>
      <c r="G11" s="19">
        <v>-0.24</v>
      </c>
      <c r="H11" s="21">
        <v>1</v>
      </c>
      <c r="I11" s="21">
        <f>+H12</f>
        <v>0.5</v>
      </c>
      <c r="J11" s="21">
        <f>+H13</f>
        <v>0.64</v>
      </c>
      <c r="K11" s="21">
        <f>+H14</f>
        <v>0.8</v>
      </c>
      <c r="L11" s="17"/>
    </row>
    <row r="12" spans="1:12" ht="38.25" customHeight="1">
      <c r="A12" s="17"/>
      <c r="B12" s="18"/>
      <c r="C12" s="22">
        <v>6</v>
      </c>
      <c r="D12" s="19">
        <v>0.9</v>
      </c>
      <c r="E12" s="19">
        <v>0.85</v>
      </c>
      <c r="F12" s="19">
        <v>0.54</v>
      </c>
      <c r="G12" s="19">
        <v>0.65</v>
      </c>
      <c r="H12" s="19">
        <v>0.5</v>
      </c>
      <c r="I12" s="21">
        <v>1</v>
      </c>
      <c r="J12" s="21">
        <f>+I13</f>
        <v>0.78</v>
      </c>
      <c r="K12" s="21">
        <f>+I14</f>
        <v>-0.05</v>
      </c>
      <c r="L12" s="17"/>
    </row>
    <row r="13" spans="1:12" ht="38.25" customHeight="1">
      <c r="A13" s="17"/>
      <c r="B13" s="18"/>
      <c r="C13" s="22">
        <v>7</v>
      </c>
      <c r="D13" s="19">
        <v>0.4</v>
      </c>
      <c r="E13" s="19">
        <v>0.5</v>
      </c>
      <c r="F13" s="19">
        <v>-0.23</v>
      </c>
      <c r="G13" s="19">
        <v>0.45</v>
      </c>
      <c r="H13" s="19">
        <v>0.64</v>
      </c>
      <c r="I13" s="19">
        <v>0.78</v>
      </c>
      <c r="J13" s="21">
        <v>1</v>
      </c>
      <c r="K13" s="21">
        <f>+J14</f>
        <v>0.46</v>
      </c>
      <c r="L13" s="17"/>
    </row>
    <row r="14" spans="1:12" ht="38.25" customHeight="1">
      <c r="A14" s="17"/>
      <c r="B14" s="18"/>
      <c r="C14" s="22">
        <v>8</v>
      </c>
      <c r="D14" s="19">
        <v>0.05</v>
      </c>
      <c r="E14" s="19">
        <v>0.9</v>
      </c>
      <c r="F14" s="19">
        <v>0.54</v>
      </c>
      <c r="G14" s="19">
        <v>0.46</v>
      </c>
      <c r="H14" s="19">
        <v>0.8</v>
      </c>
      <c r="I14" s="19">
        <v>-0.05</v>
      </c>
      <c r="J14" s="19">
        <v>0.46</v>
      </c>
      <c r="K14" s="21">
        <v>1</v>
      </c>
      <c r="L14" s="17"/>
    </row>
    <row r="15" spans="1:12" ht="30.75" customHeight="1">
      <c r="A15" s="17"/>
      <c r="B15" s="17"/>
      <c r="C15" s="17"/>
      <c r="D15" s="17"/>
      <c r="E15" s="17"/>
      <c r="F15" s="17"/>
      <c r="G15" s="17"/>
      <c r="H15" s="17"/>
      <c r="I15" s="17"/>
      <c r="J15" s="17"/>
      <c r="K15" s="17"/>
      <c r="L15" s="17"/>
    </row>
    <row r="16" spans="1:12" ht="30.75" customHeight="1">
      <c r="A16" s="17"/>
      <c r="B16" s="17"/>
      <c r="C16" s="17"/>
      <c r="D16" s="17"/>
      <c r="E16" s="17"/>
      <c r="F16" s="17"/>
      <c r="G16" s="17"/>
      <c r="H16" s="17"/>
      <c r="I16" s="17"/>
      <c r="J16" s="17"/>
      <c r="K16" s="17"/>
      <c r="L16" s="17"/>
    </row>
    <row r="17" spans="1:12" ht="30.75" customHeight="1">
      <c r="A17" s="17"/>
      <c r="B17" s="17"/>
      <c r="C17" s="17"/>
      <c r="D17" s="17"/>
      <c r="E17" s="17"/>
      <c r="F17" s="17"/>
      <c r="G17" s="17"/>
      <c r="H17" s="17"/>
      <c r="I17" s="17"/>
      <c r="J17" s="17"/>
      <c r="K17" s="17"/>
      <c r="L17" s="17"/>
    </row>
    <row r="18" ht="30.75" customHeight="1"/>
    <row r="19" ht="30.75" customHeight="1"/>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14.25" customHeight="1"/>
    <row r="31" ht="14.25" customHeight="1"/>
    <row r="32" ht="14.25" customHeight="1"/>
    <row r="33" ht="14.25" customHeight="1"/>
    <row r="34" ht="14.25" customHeight="1"/>
    <row r="35" spans="5:9" ht="14.25" customHeight="1">
      <c r="E35" s="7"/>
      <c r="F35" s="7"/>
      <c r="G35" s="7"/>
      <c r="H35" s="7"/>
      <c r="I35" s="7"/>
    </row>
    <row r="36" spans="5:9" ht="14.25" customHeight="1">
      <c r="E36" s="7"/>
      <c r="F36" s="7"/>
      <c r="G36" s="7"/>
      <c r="H36" s="7"/>
      <c r="I36" s="7"/>
    </row>
    <row r="37" spans="5:9" ht="14.25" customHeight="1">
      <c r="E37" s="7"/>
      <c r="F37" s="7"/>
      <c r="G37" s="7"/>
      <c r="H37" s="7"/>
      <c r="I37" s="7"/>
    </row>
    <row r="38" spans="5:9" ht="18.75" customHeight="1">
      <c r="E38" s="7"/>
      <c r="F38" s="8"/>
      <c r="G38" s="9"/>
      <c r="H38" s="7"/>
      <c r="I38" s="7"/>
    </row>
    <row r="39" spans="5:9" ht="14.25" customHeight="1">
      <c r="E39" s="7"/>
      <c r="F39" s="7"/>
      <c r="G39" s="7"/>
      <c r="H39" s="7"/>
      <c r="I39" s="7"/>
    </row>
    <row r="40" spans="5:9" ht="14.25" customHeight="1">
      <c r="E40" s="7"/>
      <c r="F40" s="7"/>
      <c r="G40" s="7"/>
      <c r="H40" s="7"/>
      <c r="I40" s="7"/>
    </row>
    <row r="41" ht="14.25" customHeight="1"/>
    <row r="42" ht="14.25" customHeight="1"/>
    <row r="43" ht="14.25" customHeight="1"/>
    <row r="44" ht="14.25" customHeight="1"/>
    <row r="45" ht="14.25" customHeight="1"/>
    <row r="46" ht="14.25" customHeight="1"/>
    <row r="47" ht="14.25" customHeight="1"/>
    <row r="48" ht="14.25" customHeight="1"/>
    <row r="49" ht="14.25" customHeight="1"/>
  </sheetData>
  <sheetProtection password="CC65" sheet="1" objects="1" scenarios="1"/>
  <mergeCells count="2">
    <mergeCell ref="C4:K4"/>
    <mergeCell ref="C1:K3"/>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dimension ref="A2:J39"/>
  <sheetViews>
    <sheetView workbookViewId="0" topLeftCell="IV1">
      <selection activeCell="IV1" sqref="IV1"/>
    </sheetView>
  </sheetViews>
  <sheetFormatPr defaultColWidth="9.140625" defaultRowHeight="12.75"/>
  <cols>
    <col min="1" max="2" width="17.8515625" style="61" hidden="1" customWidth="1"/>
    <col min="3" max="3" width="24.140625" style="61" hidden="1" customWidth="1"/>
    <col min="4" max="10" width="17.8515625" style="61" hidden="1" customWidth="1"/>
    <col min="11" max="204" width="9.140625" style="61" hidden="1" customWidth="1"/>
    <col min="205" max="255" width="16.7109375" style="61" hidden="1" customWidth="1"/>
    <col min="256" max="16384" width="16.7109375" style="61" customWidth="1"/>
  </cols>
  <sheetData>
    <row r="2" ht="12.75">
      <c r="C2" s="62">
        <f>$C$4/A33</f>
        <v>0.03811944091486658</v>
      </c>
    </row>
    <row r="4" spans="3:10" ht="12.75">
      <c r="C4" s="63">
        <f>+'Investment Optimization'!G5*'Investment Optimization'!F5</f>
        <v>75000</v>
      </c>
      <c r="D4" s="63">
        <f>+'Investment Optimization'!G6*'Investment Optimization'!F6</f>
        <v>115000</v>
      </c>
      <c r="E4" s="63">
        <f>+'Investment Optimization'!G7*'Investment Optimization'!F7</f>
        <v>0</v>
      </c>
      <c r="F4" s="63">
        <f>+'Investment Optimization'!G8*'Investment Optimization'!F8</f>
        <v>0</v>
      </c>
      <c r="G4" s="63">
        <f>+'Investment Optimization'!G9*'Investment Optimization'!F9</f>
        <v>0</v>
      </c>
      <c r="H4" s="63">
        <f>+'Investment Optimization'!G10*'Investment Optimization'!F10</f>
        <v>0</v>
      </c>
      <c r="I4" s="63">
        <f>+'Investment Optimization'!G11*'Investment Optimization'!F11</f>
        <v>75000</v>
      </c>
      <c r="J4" s="63">
        <f>+'Investment Optimization'!G12*'Investment Optimization'!F12</f>
        <v>15000</v>
      </c>
    </row>
    <row r="5" spans="2:10" ht="12.75">
      <c r="B5" s="64" t="s">
        <v>15</v>
      </c>
      <c r="C5" s="64">
        <v>1</v>
      </c>
      <c r="D5" s="64">
        <v>2</v>
      </c>
      <c r="E5" s="64">
        <v>3</v>
      </c>
      <c r="F5" s="64">
        <v>4</v>
      </c>
      <c r="G5" s="64">
        <v>5</v>
      </c>
      <c r="H5" s="64">
        <v>6</v>
      </c>
      <c r="I5" s="64">
        <v>7</v>
      </c>
      <c r="J5" s="64">
        <v>8</v>
      </c>
    </row>
    <row r="6" spans="1:10" ht="12.75">
      <c r="A6" s="63">
        <f>+C4</f>
        <v>75000</v>
      </c>
      <c r="B6" s="64">
        <v>1</v>
      </c>
      <c r="C6" s="63">
        <f>(C4^2)</f>
        <v>5625000000</v>
      </c>
      <c r="D6" s="63">
        <f>+C7</f>
        <v>6037500000</v>
      </c>
      <c r="E6" s="63">
        <f>+C8</f>
        <v>0</v>
      </c>
      <c r="F6" s="63">
        <f>+C9</f>
        <v>0</v>
      </c>
      <c r="G6" s="63">
        <f>+C10</f>
        <v>0</v>
      </c>
      <c r="H6" s="63">
        <f>+C11</f>
        <v>0</v>
      </c>
      <c r="I6" s="63">
        <f>+C12</f>
        <v>2250000000</v>
      </c>
      <c r="J6" s="63">
        <f>+C13</f>
        <v>56250000</v>
      </c>
    </row>
    <row r="7" spans="1:10" ht="12.75">
      <c r="A7" s="63">
        <f>+D4</f>
        <v>115000</v>
      </c>
      <c r="B7" s="64">
        <v>2</v>
      </c>
      <c r="C7" s="63">
        <f>+$C$4*A7*'Correlation Matrix'!D8</f>
        <v>6037500000</v>
      </c>
      <c r="D7" s="63">
        <f>(D4^2)</f>
        <v>13225000000</v>
      </c>
      <c r="E7" s="63">
        <f>+D8</f>
        <v>0</v>
      </c>
      <c r="F7" s="63">
        <f>+D9</f>
        <v>0</v>
      </c>
      <c r="G7" s="63">
        <f>+D10</f>
        <v>0</v>
      </c>
      <c r="H7" s="63">
        <f>+D11</f>
        <v>0</v>
      </c>
      <c r="I7" s="63">
        <f>+D12</f>
        <v>4312500000</v>
      </c>
      <c r="J7" s="63">
        <f>+D13</f>
        <v>1552500000</v>
      </c>
    </row>
    <row r="8" spans="1:10" ht="12.75">
      <c r="A8" s="63">
        <f>+E4</f>
        <v>0</v>
      </c>
      <c r="B8" s="64">
        <v>3</v>
      </c>
      <c r="C8" s="63">
        <f>+$C$4*A8*'Correlation Matrix'!D9</f>
        <v>0</v>
      </c>
      <c r="D8" s="63">
        <f>+$D$4*A8*'Correlation Matrix'!E9</f>
        <v>0</v>
      </c>
      <c r="E8" s="63">
        <f>(E4^2)</f>
        <v>0</v>
      </c>
      <c r="F8" s="63">
        <f>+E9</f>
        <v>0</v>
      </c>
      <c r="G8" s="63">
        <f>+E10</f>
        <v>0</v>
      </c>
      <c r="H8" s="63">
        <f>+E11</f>
        <v>0</v>
      </c>
      <c r="I8" s="63">
        <f>+E12</f>
        <v>0</v>
      </c>
      <c r="J8" s="63">
        <f>+E13</f>
        <v>0</v>
      </c>
    </row>
    <row r="9" spans="1:10" ht="12.75">
      <c r="A9" s="63">
        <f>+F4</f>
        <v>0</v>
      </c>
      <c r="B9" s="64">
        <v>4</v>
      </c>
      <c r="C9" s="63">
        <f>+$C$4*A9*'Correlation Matrix'!D10</f>
        <v>0</v>
      </c>
      <c r="D9" s="63">
        <f>+$D$4*A9*'Correlation Matrix'!E10</f>
        <v>0</v>
      </c>
      <c r="E9" s="63">
        <f>+$E$4*A9*'Correlation Matrix'!F10</f>
        <v>0</v>
      </c>
      <c r="F9" s="63">
        <f>(F4^2)</f>
        <v>0</v>
      </c>
      <c r="G9" s="63">
        <f>+F10</f>
        <v>0</v>
      </c>
      <c r="H9" s="63">
        <f>+F11</f>
        <v>0</v>
      </c>
      <c r="I9" s="63">
        <f>+F12</f>
        <v>0</v>
      </c>
      <c r="J9" s="63">
        <f>+F13</f>
        <v>0</v>
      </c>
    </row>
    <row r="10" spans="1:10" ht="12.75">
      <c r="A10" s="63">
        <f>+G4</f>
        <v>0</v>
      </c>
      <c r="B10" s="64">
        <v>5</v>
      </c>
      <c r="C10" s="63">
        <f>+$C$4*A10*'Correlation Matrix'!D11</f>
        <v>0</v>
      </c>
      <c r="D10" s="63">
        <f>+$D$4*A10*'Correlation Matrix'!E11</f>
        <v>0</v>
      </c>
      <c r="E10" s="63">
        <f>+$E$4*A10*'Correlation Matrix'!F11</f>
        <v>0</v>
      </c>
      <c r="F10" s="63">
        <f>+$F$4*A10*'Correlation Matrix'!G11</f>
        <v>0</v>
      </c>
      <c r="G10" s="63">
        <f>(G4^2)</f>
        <v>0</v>
      </c>
      <c r="H10" s="63">
        <f>+G11</f>
        <v>0</v>
      </c>
      <c r="I10" s="63">
        <f>+G12</f>
        <v>0</v>
      </c>
      <c r="J10" s="63">
        <f>+G13</f>
        <v>0</v>
      </c>
    </row>
    <row r="11" spans="1:10" ht="12.75">
      <c r="A11" s="63">
        <f>+H4</f>
        <v>0</v>
      </c>
      <c r="B11" s="64">
        <v>6</v>
      </c>
      <c r="C11" s="63">
        <f>+$C$4*A11*'Correlation Matrix'!D12</f>
        <v>0</v>
      </c>
      <c r="D11" s="63">
        <f>+$D$4*A11*'Correlation Matrix'!E12</f>
        <v>0</v>
      </c>
      <c r="E11" s="63">
        <f>+$E$4*A11*'Correlation Matrix'!F12</f>
        <v>0</v>
      </c>
      <c r="F11" s="63">
        <f>+$F$4*A11*'Correlation Matrix'!G12</f>
        <v>0</v>
      </c>
      <c r="G11" s="63">
        <f>+$G$4*A11*'Correlation Matrix'!H12</f>
        <v>0</v>
      </c>
      <c r="H11" s="63">
        <f>(H4^2)</f>
        <v>0</v>
      </c>
      <c r="I11" s="63">
        <f>+H12</f>
        <v>0</v>
      </c>
      <c r="J11" s="63">
        <f>+H13</f>
        <v>0</v>
      </c>
    </row>
    <row r="12" spans="1:10" ht="12.75">
      <c r="A12" s="63">
        <f>+I4</f>
        <v>75000</v>
      </c>
      <c r="B12" s="64">
        <v>7</v>
      </c>
      <c r="C12" s="63">
        <f>+$C$4*A12*'Correlation Matrix'!D13</f>
        <v>2250000000</v>
      </c>
      <c r="D12" s="63">
        <f>+$D$4*A12*'Correlation Matrix'!E13</f>
        <v>4312500000</v>
      </c>
      <c r="E12" s="63">
        <f>+$E$4*A12*'Correlation Matrix'!F13</f>
        <v>0</v>
      </c>
      <c r="F12" s="63">
        <f>+$F$4*A12*'Correlation Matrix'!G13</f>
        <v>0</v>
      </c>
      <c r="G12" s="63">
        <f>+$G$4*A12*'Correlation Matrix'!H13</f>
        <v>0</v>
      </c>
      <c r="H12" s="63">
        <f>+$H$4*A12*'Correlation Matrix'!I13</f>
        <v>0</v>
      </c>
      <c r="I12" s="63">
        <f>(I4^2)</f>
        <v>5625000000</v>
      </c>
      <c r="J12" s="63">
        <f>+I13</f>
        <v>517500000</v>
      </c>
    </row>
    <row r="13" spans="1:10" ht="12.75">
      <c r="A13" s="63">
        <f>+J4</f>
        <v>15000</v>
      </c>
      <c r="B13" s="64">
        <v>8</v>
      </c>
      <c r="C13" s="63">
        <f>+$C$4*A13*'Correlation Matrix'!D14</f>
        <v>56250000</v>
      </c>
      <c r="D13" s="63">
        <f>+$D$4*A13*'Correlation Matrix'!E14</f>
        <v>1552500000</v>
      </c>
      <c r="E13" s="63">
        <f>+$E$4*A13*'Correlation Matrix'!F14</f>
        <v>0</v>
      </c>
      <c r="F13" s="63">
        <f>+$F$4*A13*'Correlation Matrix'!G14</f>
        <v>0</v>
      </c>
      <c r="G13" s="63">
        <f>+$G$4*A13*'Correlation Matrix'!H14</f>
        <v>0</v>
      </c>
      <c r="H13" s="63">
        <f>+$H$4*A13*'Correlation Matrix'!I14</f>
        <v>0</v>
      </c>
      <c r="I13" s="63">
        <f>+I4*A13*'Correlation Matrix'!J14</f>
        <v>517500000</v>
      </c>
      <c r="J13" s="63">
        <f>(J4^2)</f>
        <v>225000000</v>
      </c>
    </row>
    <row r="15" spans="3:10" ht="12.75">
      <c r="C15" s="63">
        <f aca="true" t="shared" si="0" ref="C15:J15">+SUM(C6:C13)</f>
        <v>13968750000</v>
      </c>
      <c r="D15" s="63">
        <f t="shared" si="0"/>
        <v>25127500000</v>
      </c>
      <c r="E15" s="63">
        <f t="shared" si="0"/>
        <v>0</v>
      </c>
      <c r="F15" s="63">
        <f t="shared" si="0"/>
        <v>0</v>
      </c>
      <c r="G15" s="63">
        <f t="shared" si="0"/>
        <v>0</v>
      </c>
      <c r="H15" s="63">
        <f t="shared" si="0"/>
        <v>0</v>
      </c>
      <c r="I15" s="63">
        <f t="shared" si="0"/>
        <v>12705000000</v>
      </c>
      <c r="J15" s="63">
        <f t="shared" si="0"/>
        <v>2351250000</v>
      </c>
    </row>
    <row r="18" ht="12.75">
      <c r="F18" s="63">
        <f>(SUM(C15:J15))^0.5</f>
        <v>232706.89719043567</v>
      </c>
    </row>
    <row r="22" spans="1:5" ht="12.75">
      <c r="A22" s="63"/>
      <c r="B22" s="63"/>
      <c r="D22" s="63"/>
      <c r="E22" s="63"/>
    </row>
    <row r="23" spans="1:5" ht="12.75">
      <c r="A23" s="63"/>
      <c r="B23" s="63"/>
      <c r="C23" s="63"/>
      <c r="D23" s="63"/>
      <c r="E23" s="63"/>
    </row>
    <row r="24" spans="1:5" ht="12.75">
      <c r="A24" s="63">
        <f>+'Investment Optimization'!D5</f>
        <v>512500</v>
      </c>
      <c r="B24" s="63">
        <f>+'Investment Optimization'!E5</f>
        <v>162500</v>
      </c>
      <c r="C24" s="63">
        <f>+'Investment Optimization'!F5</f>
        <v>75000</v>
      </c>
      <c r="D24" s="63"/>
      <c r="E24" s="63">
        <f>+'Investment Optimization'!G5</f>
        <v>1</v>
      </c>
    </row>
    <row r="25" spans="1:5" ht="12.75">
      <c r="A25" s="63">
        <f>+'Investment Optimization'!D6</f>
        <v>780000</v>
      </c>
      <c r="B25" s="63">
        <f>+'Investment Optimization'!E6</f>
        <v>270000</v>
      </c>
      <c r="C25" s="63">
        <f>+'Investment Optimization'!F6</f>
        <v>115000</v>
      </c>
      <c r="D25" s="63"/>
      <c r="E25" s="63">
        <f>+'Investment Optimization'!G6</f>
        <v>1</v>
      </c>
    </row>
    <row r="26" spans="1:5" ht="12.75">
      <c r="A26" s="63">
        <f>+'Investment Optimization'!D7</f>
        <v>250000</v>
      </c>
      <c r="B26" s="63">
        <f>+'Investment Optimization'!E7</f>
        <v>0</v>
      </c>
      <c r="C26" s="63">
        <f>+'Investment Optimization'!F7</f>
        <v>250000</v>
      </c>
      <c r="D26" s="63"/>
      <c r="E26" s="63">
        <f>+'Investment Optimization'!G7</f>
        <v>0</v>
      </c>
    </row>
    <row r="27" spans="1:5" ht="12.75">
      <c r="A27" s="63">
        <f>+'Investment Optimization'!D8</f>
        <v>600000</v>
      </c>
      <c r="B27" s="63">
        <f>+'Investment Optimization'!E8</f>
        <v>0</v>
      </c>
      <c r="C27" s="63">
        <f>+'Investment Optimization'!F8</f>
        <v>120000</v>
      </c>
      <c r="D27" s="63"/>
      <c r="E27" s="63">
        <f>+'Investment Optimization'!G8</f>
        <v>0</v>
      </c>
    </row>
    <row r="28" spans="1:5" ht="12.75">
      <c r="A28" s="63">
        <f>+'Investment Optimization'!D9</f>
        <v>800000</v>
      </c>
      <c r="B28" s="63">
        <f>+'Investment Optimization'!E9</f>
        <v>0</v>
      </c>
      <c r="C28" s="63">
        <f>+'Investment Optimization'!F9</f>
        <v>100000</v>
      </c>
      <c r="D28" s="63"/>
      <c r="E28" s="63">
        <f>+'Investment Optimization'!G9</f>
        <v>0</v>
      </c>
    </row>
    <row r="29" spans="1:5" ht="12.75">
      <c r="A29" s="63">
        <f>+'Investment Optimization'!D10</f>
        <v>80000</v>
      </c>
      <c r="B29" s="63">
        <f>+'Investment Optimization'!E10</f>
        <v>0</v>
      </c>
      <c r="C29" s="63">
        <f>+'Investment Optimization'!F10</f>
        <v>20000</v>
      </c>
      <c r="D29" s="63"/>
      <c r="E29" s="63">
        <f>+'Investment Optimization'!G10</f>
        <v>0</v>
      </c>
    </row>
    <row r="30" spans="1:5" ht="12.75">
      <c r="A30" s="63">
        <f>+'Investment Optimization'!D11</f>
        <v>525000</v>
      </c>
      <c r="B30" s="63">
        <f>+'Investment Optimization'!E11</f>
        <v>105000</v>
      </c>
      <c r="C30" s="63">
        <f>+'Investment Optimization'!F11</f>
        <v>75000</v>
      </c>
      <c r="D30" s="63"/>
      <c r="E30" s="63">
        <f>+'Investment Optimization'!G11</f>
        <v>1</v>
      </c>
    </row>
    <row r="31" spans="1:5" ht="12.75">
      <c r="A31" s="63">
        <f>+'Investment Optimization'!D12</f>
        <v>150000</v>
      </c>
      <c r="B31" s="63">
        <f>+'Investment Optimization'!E12</f>
        <v>75000</v>
      </c>
      <c r="C31" s="63">
        <f>+'Investment Optimization'!F12</f>
        <v>15000</v>
      </c>
      <c r="D31" s="63"/>
      <c r="E31" s="63">
        <f>+'Investment Optimization'!G12</f>
        <v>1</v>
      </c>
    </row>
    <row r="33" ht="12.75">
      <c r="A33" s="65">
        <f>+SUMPRODUCT(A24:A31,E24:E31)</f>
        <v>1967500</v>
      </c>
    </row>
    <row r="34" spans="4:5" ht="12.75">
      <c r="D34" s="65"/>
      <c r="E34" s="63"/>
    </row>
    <row r="35" spans="4:5" ht="12.75">
      <c r="D35" s="63"/>
      <c r="E35" s="63"/>
    </row>
    <row r="36" spans="4:5" ht="12.75">
      <c r="D36" s="63">
        <f>+'Investment Optimization'!E19</f>
        <v>232706.89719043567</v>
      </c>
      <c r="E36" s="63"/>
    </row>
    <row r="37" spans="4:5" ht="12.75">
      <c r="D37" s="65">
        <f>+SUMPRODUCT(C24:C31,E24:E31)</f>
        <v>280000</v>
      </c>
      <c r="E37" s="66">
        <f>+D36/D37</f>
        <v>0.8310960613944132</v>
      </c>
    </row>
    <row r="38" spans="4:5" ht="12.75">
      <c r="D38" s="63"/>
      <c r="E38" s="63"/>
    </row>
    <row r="39" spans="4:5" ht="12.75">
      <c r="D39" s="63">
        <f>+D34*E37</f>
        <v>0</v>
      </c>
      <c r="E39" s="63"/>
    </row>
  </sheetData>
  <sheetProtection password="E41C"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Istanbul / Turkey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Metin Kilic</dc:creator>
  <cp:keywords/>
  <dc:description>kilicmet@yahoo.com
www.metinkilic.com</dc:description>
  <cp:lastModifiedBy>KILIC</cp:lastModifiedBy>
  <cp:lastPrinted>1997-12-24T02:28:08Z</cp:lastPrinted>
  <dcterms:created xsi:type="dcterms:W3CDTF">1997-08-17T18:19:20Z</dcterms:created>
  <dcterms:modified xsi:type="dcterms:W3CDTF">2002-11-24T10:04:22Z</dcterms:modified>
  <cp:category/>
  <cp:version/>
  <cp:contentType/>
  <cp:contentStatus/>
</cp:coreProperties>
</file>